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8" yWindow="-108" windowWidth="19416" windowHeight="10296" tabRatio="657"/>
  </bookViews>
  <sheets>
    <sheet name="кальк кофе" sheetId="10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0" l="1"/>
  <c r="M21" i="10" l="1"/>
  <c r="M22" i="10"/>
  <c r="M23" i="10"/>
  <c r="M24" i="10"/>
  <c r="M25" i="10"/>
  <c r="M26" i="10"/>
  <c r="M27" i="10"/>
  <c r="M19" i="10"/>
  <c r="M20" i="10"/>
  <c r="C10" i="10" l="1"/>
  <c r="N27" i="10" l="1"/>
  <c r="L27" i="10"/>
  <c r="J27" i="10"/>
  <c r="H27" i="10"/>
  <c r="F27" i="10"/>
  <c r="N26" i="10"/>
  <c r="L26" i="10"/>
  <c r="J26" i="10"/>
  <c r="H26" i="10"/>
  <c r="F26" i="10"/>
  <c r="N25" i="10" l="1"/>
  <c r="L25" i="10"/>
  <c r="J25" i="10"/>
  <c r="H25" i="10"/>
  <c r="F25" i="10"/>
  <c r="N24" i="10"/>
  <c r="L24" i="10"/>
  <c r="J24" i="10"/>
  <c r="H24" i="10"/>
  <c r="F24" i="10"/>
  <c r="N23" i="10"/>
  <c r="L23" i="10"/>
  <c r="J23" i="10"/>
  <c r="H23" i="10"/>
  <c r="F23" i="10"/>
  <c r="N22" i="10"/>
  <c r="L22" i="10"/>
  <c r="J22" i="10"/>
  <c r="F22" i="10"/>
  <c r="N21" i="10"/>
  <c r="L21" i="10"/>
  <c r="J21" i="10"/>
  <c r="F21" i="10"/>
  <c r="N20" i="10"/>
  <c r="L20" i="10"/>
  <c r="J20" i="10"/>
  <c r="F20" i="10"/>
  <c r="N19" i="10"/>
  <c r="L19" i="10"/>
  <c r="J19" i="10"/>
  <c r="F19" i="10"/>
  <c r="M18" i="10"/>
  <c r="N18" i="10" s="1"/>
  <c r="L18" i="10"/>
  <c r="J18" i="10"/>
  <c r="F18" i="10"/>
  <c r="N17" i="10"/>
  <c r="L17" i="10"/>
  <c r="J17" i="10"/>
  <c r="F17" i="10"/>
  <c r="T28" i="10" l="1"/>
  <c r="R26" i="10" l="1"/>
  <c r="R27" i="10"/>
  <c r="R24" i="10"/>
  <c r="T24" i="10" s="1"/>
  <c r="U24" i="10" s="1"/>
  <c r="R19" i="10"/>
  <c r="R23" i="10"/>
  <c r="R25" i="10"/>
  <c r="T25" i="10" s="1"/>
  <c r="U25" i="10" s="1"/>
  <c r="R18" i="10"/>
  <c r="T18" i="10" s="1"/>
  <c r="U18" i="10" s="1"/>
  <c r="R22" i="10"/>
  <c r="R20" i="10"/>
  <c r="T20" i="10" s="1"/>
  <c r="U20" i="10" s="1"/>
  <c r="R17" i="10"/>
  <c r="R21" i="10"/>
  <c r="E5" i="10"/>
  <c r="F5" i="10" s="1"/>
  <c r="T23" i="10" l="1"/>
  <c r="U23" i="10" s="1"/>
  <c r="T27" i="10"/>
  <c r="U27" i="10" s="1"/>
  <c r="T21" i="10"/>
  <c r="U21" i="10" s="1"/>
  <c r="T19" i="10"/>
  <c r="U19" i="10" s="1"/>
  <c r="T26" i="10"/>
  <c r="U26" i="10" s="1"/>
  <c r="T22" i="10"/>
  <c r="U22" i="10" s="1"/>
  <c r="E6" i="10"/>
  <c r="T17" i="10"/>
  <c r="U17" i="10" s="1"/>
  <c r="U28" i="10" l="1"/>
  <c r="V28" i="10"/>
  <c r="F6" i="10"/>
  <c r="E7" i="10"/>
  <c r="E9" i="10"/>
  <c r="E10" i="10" s="1"/>
  <c r="F7" i="10" l="1"/>
</calcChain>
</file>

<file path=xl/sharedStrings.xml><?xml version="1.0" encoding="utf-8"?>
<sst xmlns="http://schemas.openxmlformats.org/spreadsheetml/2006/main" count="78" uniqueCount="61">
  <si>
    <t>Какао</t>
  </si>
  <si>
    <t>Вода</t>
  </si>
  <si>
    <t>Мл</t>
  </si>
  <si>
    <t xml:space="preserve">Молоко </t>
  </si>
  <si>
    <t>Грам</t>
  </si>
  <si>
    <t xml:space="preserve">
</t>
  </si>
  <si>
    <t>Американо</t>
  </si>
  <si>
    <t xml:space="preserve"> Маржа, %</t>
  </si>
  <si>
    <t>Оборот</t>
  </si>
  <si>
    <t>Маржа:</t>
  </si>
  <si>
    <t>%</t>
  </si>
  <si>
    <t>стакан</t>
  </si>
  <si>
    <t>Маржа</t>
  </si>
  <si>
    <t>Карамель-латте</t>
  </si>
  <si>
    <t>стоимость 1 кг.</t>
  </si>
  <si>
    <t>стоимость 1 кг</t>
  </si>
  <si>
    <t>стоимость 19 л.</t>
  </si>
  <si>
    <t>стоимость</t>
  </si>
  <si>
    <t xml:space="preserve">цена на чашку </t>
  </si>
  <si>
    <t>Название напитка</t>
  </si>
  <si>
    <t>Порция, мл</t>
  </si>
  <si>
    <t>на 1 напиток</t>
  </si>
  <si>
    <t>Себестоимость напитка</t>
  </si>
  <si>
    <t>Эл энергия</t>
  </si>
  <si>
    <t>ЗП продавца</t>
  </si>
  <si>
    <t>Затраты:</t>
  </si>
  <si>
    <t>Себестоимость</t>
  </si>
  <si>
    <t>в год</t>
  </si>
  <si>
    <t>Доход:</t>
  </si>
  <si>
    <t>Параметры затрат:</t>
  </si>
  <si>
    <t>Сахар</t>
  </si>
  <si>
    <t>2 стика на порцию</t>
  </si>
  <si>
    <t>требования по выборке:</t>
  </si>
  <si>
    <t>1 кг карамель</t>
  </si>
  <si>
    <t>1 кг какао</t>
  </si>
  <si>
    <t>цена в тенге з ндс</t>
  </si>
  <si>
    <t>стоимость (тенге) на 1 напиток</t>
  </si>
  <si>
    <t>Маржа, тенге</t>
  </si>
  <si>
    <t>Эспрессо</t>
  </si>
  <si>
    <t>Американо с Молоком</t>
  </si>
  <si>
    <t>Моккачино</t>
  </si>
  <si>
    <t>Горячий шоколад</t>
  </si>
  <si>
    <t>Шоколад с молоком</t>
  </si>
  <si>
    <t>200/300 мл</t>
  </si>
  <si>
    <t>Стакан с крышкой</t>
  </si>
  <si>
    <t>Мешалочка дерево</t>
  </si>
  <si>
    <t>тенге в ндс</t>
  </si>
  <si>
    <t>Кофемашина аренда</t>
  </si>
  <si>
    <t xml:space="preserve">Цена
в меню </t>
  </si>
  <si>
    <t>тенге с ндс</t>
  </si>
  <si>
    <t>Латте Карамель</t>
  </si>
  <si>
    <t>Латте</t>
  </si>
  <si>
    <t>Капучино</t>
  </si>
  <si>
    <t>Карамель шоколад</t>
  </si>
  <si>
    <t>Американо молочная карамель</t>
  </si>
  <si>
    <t>На одну чашку</t>
  </si>
  <si>
    <t>Кофе L'or</t>
  </si>
  <si>
    <t>2 кг кофе</t>
  </si>
  <si>
    <t>3 кг молока</t>
  </si>
  <si>
    <t>расчет прибыли работы одного кофе автомата из расчета продаж 10 чашек напитков в день</t>
  </si>
  <si>
    <t>К-во продаж чашек в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</si>
</sst>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6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7" tint="-0.249977111117893"/>
      <name val="Arial"/>
      <family val="2"/>
      <charset val="204"/>
    </font>
    <font>
      <b/>
      <sz val="11"/>
      <color theme="7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b/>
      <sz val="11"/>
      <color theme="7" tint="-0.249977111117893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0" applyFont="1"/>
    <xf numFmtId="0" fontId="6" fillId="2" borderId="0" xfId="0" applyFont="1" applyFill="1" applyBorder="1"/>
    <xf numFmtId="0" fontId="2" fillId="3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0" fontId="7" fillId="2" borderId="2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center" wrapText="1" readingOrder="1"/>
    </xf>
    <xf numFmtId="2" fontId="7" fillId="0" borderId="0" xfId="0" applyNumberFormat="1" applyFont="1"/>
    <xf numFmtId="2" fontId="7" fillId="0" borderId="0" xfId="0" applyNumberFormat="1" applyFont="1" applyAlignment="1">
      <alignment horizontal="center"/>
    </xf>
    <xf numFmtId="3" fontId="7" fillId="0" borderId="0" xfId="0" applyNumberFormat="1" applyFont="1"/>
    <xf numFmtId="4" fontId="7" fillId="0" borderId="0" xfId="0" applyNumberFormat="1" applyFont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0" borderId="0" xfId="0" applyFont="1" applyBorder="1"/>
    <xf numFmtId="0" fontId="10" fillId="2" borderId="2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5" fillId="0" borderId="2" xfId="2" applyBorder="1" applyAlignment="1">
      <alignment horizontal="center" vertical="center"/>
    </xf>
    <xf numFmtId="3" fontId="5" fillId="0" borderId="2" xfId="2" applyNumberFormat="1" applyBorder="1" applyAlignment="1">
      <alignment horizontal="center" vertical="center" wrapText="1"/>
    </xf>
    <xf numFmtId="0" fontId="5" fillId="6" borderId="2" xfId="2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 vertical="center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7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3" fontId="5" fillId="6" borderId="2" xfId="2" applyNumberFormat="1" applyFill="1" applyBorder="1" applyAlignment="1">
      <alignment horizontal="center" vertical="center" wrapText="1"/>
    </xf>
    <xf numFmtId="3" fontId="5" fillId="4" borderId="2" xfId="2" applyNumberFormat="1" applyFill="1" applyBorder="1" applyAlignment="1">
      <alignment horizontal="center" vertical="center" wrapText="1"/>
    </xf>
    <xf numFmtId="0" fontId="5" fillId="6" borderId="2" xfId="2" applyFill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/>
    </xf>
    <xf numFmtId="3" fontId="5" fillId="0" borderId="2" xfId="2" applyNumberFormat="1" applyFill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9" fontId="7" fillId="0" borderId="0" xfId="3" applyFont="1" applyAlignment="1">
      <alignment horizontal="center"/>
    </xf>
    <xf numFmtId="2" fontId="3" fillId="7" borderId="2" xfId="0" applyNumberFormat="1" applyFont="1" applyFill="1" applyBorder="1" applyAlignment="1">
      <alignment horizontal="center" vertical="center" wrapText="1"/>
    </xf>
    <xf numFmtId="0" fontId="5" fillId="4" borderId="2" xfId="2" applyFill="1" applyBorder="1" applyAlignment="1">
      <alignment vertical="center"/>
    </xf>
    <xf numFmtId="0" fontId="5" fillId="6" borderId="2" xfId="2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13" fillId="5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9" fontId="4" fillId="5" borderId="2" xfId="3" applyFont="1" applyFill="1" applyBorder="1" applyAlignment="1">
      <alignment horizontal="center" vertical="center" wrapText="1"/>
    </xf>
    <xf numFmtId="0" fontId="5" fillId="4" borderId="2" xfId="2" applyFill="1" applyBorder="1" applyAlignment="1">
      <alignment horizontal="center" vertical="center"/>
    </xf>
    <xf numFmtId="166" fontId="7" fillId="0" borderId="0" xfId="4" applyNumberFormat="1" applyFont="1"/>
    <xf numFmtId="166" fontId="7" fillId="2" borderId="0" xfId="4" applyNumberFormat="1" applyFont="1" applyFill="1"/>
    <xf numFmtId="166" fontId="7" fillId="0" borderId="0" xfId="4" applyNumberFormat="1" applyFont="1" applyAlignment="1">
      <alignment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0" fontId="15" fillId="8" borderId="2" xfId="0" applyFont="1" applyFill="1" applyBorder="1" applyAlignment="1"/>
    <xf numFmtId="0" fontId="0" fillId="8" borderId="2" xfId="0" applyFill="1" applyBorder="1" applyAlignment="1"/>
    <xf numFmtId="0" fontId="9" fillId="7" borderId="2" xfId="0" applyFont="1" applyFill="1" applyBorder="1"/>
    <xf numFmtId="0" fontId="7" fillId="7" borderId="2" xfId="0" applyFont="1" applyFill="1" applyBorder="1"/>
    <xf numFmtId="3" fontId="16" fillId="7" borderId="2" xfId="0" applyNumberFormat="1" applyFont="1" applyFill="1" applyBorder="1"/>
    <xf numFmtId="3" fontId="7" fillId="7" borderId="2" xfId="0" applyNumberFormat="1" applyFont="1" applyFill="1" applyBorder="1"/>
    <xf numFmtId="1" fontId="7" fillId="7" borderId="2" xfId="0" applyNumberFormat="1" applyFont="1" applyFill="1" applyBorder="1"/>
    <xf numFmtId="0" fontId="7" fillId="9" borderId="2" xfId="0" applyFont="1" applyFill="1" applyBorder="1"/>
    <xf numFmtId="4" fontId="7" fillId="9" borderId="2" xfId="0" applyNumberFormat="1" applyFont="1" applyFill="1" applyBorder="1"/>
    <xf numFmtId="0" fontId="9" fillId="10" borderId="4" xfId="0" applyFont="1" applyFill="1" applyBorder="1"/>
    <xf numFmtId="0" fontId="7" fillId="10" borderId="4" xfId="0" applyFont="1" applyFill="1" applyBorder="1" applyAlignment="1">
      <alignment horizontal="center"/>
    </xf>
    <xf numFmtId="0" fontId="7" fillId="10" borderId="2" xfId="0" applyFont="1" applyFill="1" applyBorder="1" applyAlignment="1">
      <alignment wrapText="1"/>
    </xf>
    <xf numFmtId="4" fontId="7" fillId="10" borderId="2" xfId="0" applyNumberFormat="1" applyFont="1" applyFill="1" applyBorder="1"/>
    <xf numFmtId="0" fontId="7" fillId="10" borderId="2" xfId="0" applyFont="1" applyFill="1" applyBorder="1"/>
    <xf numFmtId="4" fontId="14" fillId="10" borderId="2" xfId="0" applyNumberFormat="1" applyFont="1" applyFill="1" applyBorder="1"/>
    <xf numFmtId="1" fontId="7" fillId="10" borderId="2" xfId="0" applyNumberFormat="1" applyFont="1" applyFill="1" applyBorder="1"/>
    <xf numFmtId="0" fontId="0" fillId="8" borderId="3" xfId="0" applyFill="1" applyBorder="1" applyAlignment="1"/>
    <xf numFmtId="0" fontId="0" fillId="0" borderId="0" xfId="0" applyBorder="1" applyAlignment="1"/>
    <xf numFmtId="0" fontId="5" fillId="0" borderId="2" xfId="2" applyFont="1" applyFill="1" applyBorder="1" applyAlignment="1">
      <alignment horizontal="left" vertical="center" wrapText="1" indent="1"/>
    </xf>
  </cellXfs>
  <cellStyles count="5">
    <cellStyle name="Normal 2" xfId="1"/>
    <cellStyle name="Обычный" xfId="0" builtinId="0"/>
    <cellStyle name="Обычный 2" xfId="2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tmp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650875</xdr:colOff>
      <xdr:row>12</xdr:row>
      <xdr:rowOff>158749</xdr:rowOff>
    </xdr:from>
    <xdr:ext cx="819150" cy="84772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8" t="4198" r="7886" b="16849"/>
        <a:stretch/>
      </xdr:blipFill>
      <xdr:spPr>
        <a:xfrm>
          <a:off x="11477625" y="2730499"/>
          <a:ext cx="819150" cy="847725"/>
        </a:xfrm>
        <a:prstGeom prst="roundRect">
          <a:avLst/>
        </a:prstGeom>
      </xdr:spPr>
    </xdr:pic>
    <xdr:clientData/>
  </xdr:oneCellAnchor>
  <xdr:twoCellAnchor editAs="oneCell">
    <xdr:from>
      <xdr:col>16</xdr:col>
      <xdr:colOff>76201</xdr:colOff>
      <xdr:row>12</xdr:row>
      <xdr:rowOff>77931</xdr:rowOff>
    </xdr:from>
    <xdr:to>
      <xdr:col>16</xdr:col>
      <xdr:colOff>704851</xdr:colOff>
      <xdr:row>12</xdr:row>
      <xdr:rowOff>1089313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7350" t="36894" r="52410" b="24435"/>
        <a:stretch/>
      </xdr:blipFill>
      <xdr:spPr>
        <a:xfrm>
          <a:off x="13608051" y="2230581"/>
          <a:ext cx="628650" cy="1011382"/>
        </a:xfrm>
        <a:prstGeom prst="rect">
          <a:avLst/>
        </a:prstGeom>
      </xdr:spPr>
    </xdr:pic>
    <xdr:clientData/>
  </xdr:twoCellAnchor>
  <xdr:twoCellAnchor editAs="oneCell">
    <xdr:from>
      <xdr:col>14</xdr:col>
      <xdr:colOff>60647</xdr:colOff>
      <xdr:row>12</xdr:row>
      <xdr:rowOff>232832</xdr:rowOff>
    </xdr:from>
    <xdr:to>
      <xdr:col>14</xdr:col>
      <xdr:colOff>701377</xdr:colOff>
      <xdr:row>12</xdr:row>
      <xdr:rowOff>994832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2897" y="2804582"/>
          <a:ext cx="640730" cy="762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277798</xdr:colOff>
      <xdr:row>12</xdr:row>
      <xdr:rowOff>140889</xdr:rowOff>
    </xdr:from>
    <xdr:to>
      <xdr:col>15</xdr:col>
      <xdr:colOff>514805</xdr:colOff>
      <xdr:row>12</xdr:row>
      <xdr:rowOff>1054064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438591">
          <a:off x="13634547" y="3050723"/>
          <a:ext cx="913175" cy="237007"/>
        </a:xfrm>
        <a:prstGeom prst="rect">
          <a:avLst/>
        </a:prstGeom>
      </xdr:spPr>
    </xdr:pic>
    <xdr:clientData/>
  </xdr:twoCellAnchor>
  <xdr:twoCellAnchor editAs="oneCell">
    <xdr:from>
      <xdr:col>11</xdr:col>
      <xdr:colOff>114904</xdr:colOff>
      <xdr:row>11</xdr:row>
      <xdr:rowOff>568476</xdr:rowOff>
    </xdr:from>
    <xdr:to>
      <xdr:col>11</xdr:col>
      <xdr:colOff>624417</xdr:colOff>
      <xdr:row>13</xdr:row>
      <xdr:rowOff>23315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766904" y="2547559"/>
          <a:ext cx="509513" cy="1319199"/>
        </a:xfrm>
        <a:prstGeom prst="rect">
          <a:avLst/>
        </a:prstGeom>
      </xdr:spPr>
    </xdr:pic>
    <xdr:clientData/>
  </xdr:twoCellAnchor>
  <xdr:twoCellAnchor editAs="oneCell">
    <xdr:from>
      <xdr:col>6</xdr:col>
      <xdr:colOff>650118</xdr:colOff>
      <xdr:row>12</xdr:row>
      <xdr:rowOff>59491</xdr:rowOff>
    </xdr:from>
    <xdr:to>
      <xdr:col>7</xdr:col>
      <xdr:colOff>313540</xdr:colOff>
      <xdr:row>12</xdr:row>
      <xdr:rowOff>1188357</xdr:rowOff>
    </xdr:to>
    <xdr:pic>
      <xdr:nvPicPr>
        <xdr:cNvPr id="8" name="Picture 7" descr="A picture containing cup, coffee, sitting, table&#10;&#10;Description automatically generated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12" t="6010" r="8409" b="9109"/>
        <a:stretch/>
      </xdr:blipFill>
      <xdr:spPr>
        <a:xfrm>
          <a:off x="5878285" y="2631241"/>
          <a:ext cx="930459" cy="1128866"/>
        </a:xfrm>
        <a:prstGeom prst="rect">
          <a:avLst/>
        </a:prstGeom>
      </xdr:spPr>
    </xdr:pic>
    <xdr:clientData/>
  </xdr:twoCellAnchor>
  <xdr:twoCellAnchor editAs="oneCell">
    <xdr:from>
      <xdr:col>4</xdr:col>
      <xdr:colOff>613834</xdr:colOff>
      <xdr:row>12</xdr:row>
      <xdr:rowOff>52917</xdr:rowOff>
    </xdr:from>
    <xdr:to>
      <xdr:col>5</xdr:col>
      <xdr:colOff>325968</xdr:colOff>
      <xdr:row>12</xdr:row>
      <xdr:rowOff>1195917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B9949A8-41F4-4F5B-A353-BC4A1D8FF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95751" y="2624667"/>
          <a:ext cx="635000" cy="1143000"/>
        </a:xfrm>
        <a:prstGeom prst="rect">
          <a:avLst/>
        </a:prstGeom>
      </xdr:spPr>
    </xdr:pic>
    <xdr:clientData/>
  </xdr:twoCellAnchor>
  <xdr:twoCellAnchor editAs="oneCell">
    <xdr:from>
      <xdr:col>9</xdr:col>
      <xdr:colOff>21167</xdr:colOff>
      <xdr:row>12</xdr:row>
      <xdr:rowOff>52917</xdr:rowOff>
    </xdr:from>
    <xdr:to>
      <xdr:col>9</xdr:col>
      <xdr:colOff>664390</xdr:colOff>
      <xdr:row>12</xdr:row>
      <xdr:rowOff>1227666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E8339430-91B4-460F-8C12-337A47C63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106834" y="2624667"/>
          <a:ext cx="643223" cy="1174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38"/>
  <sheetViews>
    <sheetView showGridLines="0" tabSelected="1" topLeftCell="A13" zoomScaleNormal="100" workbookViewId="0">
      <selection activeCell="S14" sqref="S14"/>
    </sheetView>
  </sheetViews>
  <sheetFormatPr defaultColWidth="8.6640625" defaultRowHeight="13.8" x14ac:dyDescent="0.25"/>
  <cols>
    <col min="1" max="1" width="5" style="1" customWidth="1"/>
    <col min="2" max="2" width="24.5546875" style="1" customWidth="1"/>
    <col min="3" max="3" width="12.88671875" style="1" customWidth="1"/>
    <col min="4" max="4" width="15.5546875" style="1" customWidth="1"/>
    <col min="5" max="5" width="13.21875" style="1" customWidth="1"/>
    <col min="6" max="6" width="14.109375" style="1" customWidth="1"/>
    <col min="7" max="7" width="18.21875" style="1" customWidth="1"/>
    <col min="8" max="8" width="12.5546875" style="1" bestFit="1" customWidth="1"/>
    <col min="9" max="9" width="17.21875" style="1" customWidth="1"/>
    <col min="10" max="10" width="11.109375" style="1" customWidth="1"/>
    <col min="11" max="11" width="17.33203125" style="1" customWidth="1"/>
    <col min="12" max="12" width="9.21875" style="1" customWidth="1"/>
    <col min="13" max="13" width="16.77734375" style="1" customWidth="1"/>
    <col min="14" max="14" width="11.21875" style="1" customWidth="1"/>
    <col min="15" max="15" width="18.77734375" style="1" customWidth="1"/>
    <col min="16" max="16" width="11" style="1" customWidth="1"/>
    <col min="17" max="17" width="10.5546875" style="1" customWidth="1"/>
    <col min="18" max="18" width="13.77734375" style="1" customWidth="1"/>
    <col min="19" max="19" width="14.77734375" style="1" customWidth="1"/>
    <col min="20" max="20" width="12.33203125" style="1" bestFit="1" customWidth="1"/>
    <col min="21" max="21" width="11.33203125" style="1" bestFit="1" customWidth="1"/>
    <col min="22" max="22" width="10.77734375" style="1" customWidth="1"/>
    <col min="23" max="23" width="10.5546875" style="52" customWidth="1"/>
    <col min="24" max="24" width="10.77734375" style="52" bestFit="1" customWidth="1"/>
    <col min="25" max="27" width="10.77734375" style="52" customWidth="1"/>
    <col min="28" max="30" width="10.77734375" style="52" bestFit="1" customWidth="1"/>
    <col min="31" max="31" width="8.6640625" style="52"/>
    <col min="32" max="16384" width="8.6640625" style="1"/>
  </cols>
  <sheetData>
    <row r="3" spans="2:31" ht="14.4" x14ac:dyDescent="0.3">
      <c r="B3" s="67" t="s">
        <v>59</v>
      </c>
      <c r="C3" s="68"/>
      <c r="D3" s="68"/>
      <c r="E3" s="68"/>
      <c r="F3" s="68"/>
      <c r="G3" s="68"/>
      <c r="H3" s="68"/>
      <c r="I3" s="68"/>
      <c r="J3" s="86"/>
      <c r="K3" s="86"/>
      <c r="L3" s="86"/>
    </row>
    <row r="4" spans="2:31" ht="14.4" x14ac:dyDescent="0.3">
      <c r="B4" s="71" t="s">
        <v>29</v>
      </c>
      <c r="C4" s="72" t="s">
        <v>46</v>
      </c>
      <c r="D4" s="78" t="s">
        <v>28</v>
      </c>
      <c r="E4" s="79" t="s">
        <v>49</v>
      </c>
      <c r="F4" s="79" t="s">
        <v>27</v>
      </c>
      <c r="H4" s="69" t="s">
        <v>32</v>
      </c>
      <c r="I4" s="85"/>
      <c r="J4" s="20"/>
      <c r="K4" s="20"/>
      <c r="L4" s="20"/>
      <c r="T4" s="52"/>
      <c r="U4" s="52"/>
      <c r="V4" s="52"/>
      <c r="AC4" s="1"/>
      <c r="AD4" s="1"/>
      <c r="AE4" s="1"/>
    </row>
    <row r="5" spans="2:31" ht="14.4" x14ac:dyDescent="0.3">
      <c r="B5" s="72" t="s">
        <v>47</v>
      </c>
      <c r="C5" s="73"/>
      <c r="D5" s="80" t="s">
        <v>8</v>
      </c>
      <c r="E5" s="81">
        <f>C6*T28</f>
        <v>218181.81818181818</v>
      </c>
      <c r="F5" s="81">
        <f>E5*12</f>
        <v>2618181.8181818184</v>
      </c>
      <c r="H5" s="69" t="s">
        <v>57</v>
      </c>
      <c r="I5" s="85"/>
      <c r="J5" s="20"/>
      <c r="K5" s="20"/>
      <c r="L5" s="20"/>
      <c r="T5" s="52"/>
      <c r="U5" s="52"/>
      <c r="V5" s="52"/>
      <c r="AC5" s="1"/>
      <c r="AD5" s="1"/>
      <c r="AE5" s="1"/>
    </row>
    <row r="6" spans="2:31" ht="14.4" x14ac:dyDescent="0.3">
      <c r="B6" s="72" t="s">
        <v>60</v>
      </c>
      <c r="C6" s="72">
        <v>300</v>
      </c>
      <c r="D6" s="82" t="s">
        <v>26</v>
      </c>
      <c r="E6" s="81">
        <f>S28*C6</f>
        <v>116948.41004784689</v>
      </c>
      <c r="F6" s="81">
        <f t="shared" ref="F6:F7" si="0">E6*12</f>
        <v>1403380.9205741626</v>
      </c>
      <c r="H6" s="69" t="s">
        <v>58</v>
      </c>
      <c r="I6" s="70"/>
      <c r="M6" s="7"/>
      <c r="T6" s="52"/>
      <c r="U6" s="52"/>
      <c r="V6" s="52"/>
      <c r="AC6" s="1"/>
      <c r="AD6" s="1"/>
      <c r="AE6" s="1"/>
    </row>
    <row r="7" spans="2:31" ht="14.4" x14ac:dyDescent="0.3">
      <c r="B7" s="72" t="s">
        <v>23</v>
      </c>
      <c r="C7" s="72"/>
      <c r="D7" s="76" t="s">
        <v>12</v>
      </c>
      <c r="E7" s="77">
        <f>E5-E6</f>
        <v>101233.40813397129</v>
      </c>
      <c r="F7" s="77">
        <f t="shared" si="0"/>
        <v>1214800.8976076555</v>
      </c>
      <c r="H7" s="69" t="s">
        <v>33</v>
      </c>
      <c r="I7" s="70"/>
      <c r="T7" s="52"/>
      <c r="U7" s="52"/>
      <c r="V7" s="52"/>
      <c r="AC7" s="1"/>
      <c r="AD7" s="1"/>
      <c r="AE7" s="1"/>
    </row>
    <row r="8" spans="2:31" ht="14.4" x14ac:dyDescent="0.3">
      <c r="B8" s="72" t="s">
        <v>24</v>
      </c>
      <c r="C8" s="72"/>
      <c r="D8" s="82"/>
      <c r="E8" s="83"/>
      <c r="F8" s="83"/>
      <c r="H8" s="69" t="s">
        <v>34</v>
      </c>
      <c r="I8" s="70"/>
      <c r="T8" s="52"/>
      <c r="U8" s="52"/>
      <c r="V8" s="52"/>
      <c r="AC8" s="1"/>
      <c r="AD8" s="1"/>
      <c r="AE8" s="1"/>
    </row>
    <row r="9" spans="2:31" x14ac:dyDescent="0.25">
      <c r="B9" s="72" t="s">
        <v>25</v>
      </c>
      <c r="C9" s="74"/>
      <c r="D9" s="82" t="s">
        <v>9</v>
      </c>
      <c r="E9" s="81">
        <f>E5-E6</f>
        <v>101233.40813397129</v>
      </c>
      <c r="F9" s="82"/>
      <c r="T9" s="52"/>
      <c r="U9" s="52"/>
      <c r="V9" s="52"/>
      <c r="AC9" s="1"/>
      <c r="AD9" s="1"/>
      <c r="AE9" s="1"/>
    </row>
    <row r="10" spans="2:31" x14ac:dyDescent="0.25">
      <c r="B10" s="72" t="s">
        <v>55</v>
      </c>
      <c r="C10" s="75">
        <f>C5/C6</f>
        <v>0</v>
      </c>
      <c r="D10" s="82"/>
      <c r="E10" s="84">
        <f>E9/E5*100</f>
        <v>46.398645394736846</v>
      </c>
      <c r="F10" s="82" t="s">
        <v>10</v>
      </c>
      <c r="T10" s="52"/>
      <c r="U10" s="52"/>
      <c r="V10" s="52"/>
      <c r="AC10" s="1"/>
      <c r="AD10" s="1"/>
      <c r="AE10" s="1"/>
    </row>
    <row r="12" spans="2:31" s="7" customFormat="1" ht="46.8" x14ac:dyDescent="0.25">
      <c r="B12" s="5"/>
      <c r="C12" s="5"/>
      <c r="D12" s="5"/>
      <c r="E12" s="66" t="s">
        <v>56</v>
      </c>
      <c r="F12" s="66"/>
      <c r="G12" s="66" t="s">
        <v>13</v>
      </c>
      <c r="H12" s="66"/>
      <c r="I12" s="66" t="s">
        <v>3</v>
      </c>
      <c r="J12" s="66"/>
      <c r="K12" s="66" t="s">
        <v>0</v>
      </c>
      <c r="L12" s="66"/>
      <c r="M12" s="66" t="s">
        <v>1</v>
      </c>
      <c r="N12" s="66"/>
      <c r="O12" s="40" t="s">
        <v>44</v>
      </c>
      <c r="P12" s="21" t="s">
        <v>30</v>
      </c>
      <c r="Q12" s="40" t="s">
        <v>45</v>
      </c>
      <c r="R12" s="16"/>
      <c r="S12" s="16"/>
      <c r="T12" s="17"/>
      <c r="U12" s="6"/>
      <c r="V12" s="53"/>
      <c r="W12" s="53"/>
      <c r="X12" s="53"/>
      <c r="Y12" s="53"/>
      <c r="Z12" s="53"/>
      <c r="AA12" s="53"/>
      <c r="AB12" s="53"/>
      <c r="AC12" s="53"/>
      <c r="AD12" s="53"/>
    </row>
    <row r="13" spans="2:31" s="7" customFormat="1" ht="98.55" customHeight="1" x14ac:dyDescent="0.25">
      <c r="B13" s="58" t="s">
        <v>35</v>
      </c>
      <c r="C13" s="8"/>
      <c r="D13" s="8"/>
      <c r="E13" s="59"/>
      <c r="F13" s="60"/>
      <c r="G13" s="61"/>
      <c r="H13" s="62"/>
      <c r="I13" s="55"/>
      <c r="J13" s="56"/>
      <c r="K13" s="55"/>
      <c r="L13" s="56"/>
      <c r="M13" s="55" t="s">
        <v>5</v>
      </c>
      <c r="N13" s="56"/>
      <c r="O13" s="10" t="s">
        <v>5</v>
      </c>
      <c r="P13" s="10" t="s">
        <v>5</v>
      </c>
      <c r="Q13" s="9"/>
      <c r="R13" s="18"/>
      <c r="S13" s="19"/>
      <c r="T13" s="19"/>
      <c r="V13" s="53"/>
      <c r="W13" s="53"/>
      <c r="X13" s="53"/>
      <c r="Y13" s="53"/>
      <c r="Z13" s="53"/>
      <c r="AA13" s="53"/>
      <c r="AB13" s="53"/>
      <c r="AC13" s="53"/>
      <c r="AD13" s="53"/>
    </row>
    <row r="14" spans="2:31" ht="33.6" customHeight="1" x14ac:dyDescent="0.25">
      <c r="B14" s="58"/>
      <c r="C14" s="4"/>
      <c r="D14" s="4"/>
      <c r="E14" s="57" t="s">
        <v>21</v>
      </c>
      <c r="F14" s="28" t="s">
        <v>14</v>
      </c>
      <c r="G14" s="57" t="s">
        <v>21</v>
      </c>
      <c r="H14" s="28" t="s">
        <v>14</v>
      </c>
      <c r="I14" s="57" t="s">
        <v>21</v>
      </c>
      <c r="J14" s="28" t="s">
        <v>14</v>
      </c>
      <c r="K14" s="57" t="s">
        <v>21</v>
      </c>
      <c r="L14" s="28" t="s">
        <v>15</v>
      </c>
      <c r="M14" s="57" t="s">
        <v>21</v>
      </c>
      <c r="N14" s="28" t="s">
        <v>16</v>
      </c>
      <c r="O14" s="65" t="s">
        <v>17</v>
      </c>
      <c r="P14" s="65" t="s">
        <v>17</v>
      </c>
      <c r="Q14" s="65" t="s">
        <v>17</v>
      </c>
      <c r="V14" s="52"/>
      <c r="AE14" s="1"/>
    </row>
    <row r="15" spans="2:31" ht="28.5" customHeight="1" x14ac:dyDescent="0.25">
      <c r="B15" s="57" t="s">
        <v>19</v>
      </c>
      <c r="C15" s="57" t="s">
        <v>20</v>
      </c>
      <c r="D15" s="57" t="s">
        <v>11</v>
      </c>
      <c r="E15" s="57"/>
      <c r="F15" s="29">
        <v>10278</v>
      </c>
      <c r="G15" s="57"/>
      <c r="H15" s="29">
        <v>6148</v>
      </c>
      <c r="I15" s="57"/>
      <c r="J15" s="29">
        <v>6269</v>
      </c>
      <c r="K15" s="57"/>
      <c r="L15" s="29">
        <v>7921</v>
      </c>
      <c r="M15" s="57"/>
      <c r="N15" s="29">
        <v>900</v>
      </c>
      <c r="O15" s="65"/>
      <c r="P15" s="65"/>
      <c r="Q15" s="65"/>
      <c r="R15" s="63" t="s">
        <v>18</v>
      </c>
      <c r="S15" s="64"/>
      <c r="T15" s="64"/>
      <c r="U15" s="64"/>
      <c r="V15" s="52"/>
      <c r="AE15" s="1"/>
    </row>
    <row r="16" spans="2:31" ht="66" x14ac:dyDescent="0.25">
      <c r="B16" s="57"/>
      <c r="C16" s="57"/>
      <c r="D16" s="57"/>
      <c r="E16" s="30" t="s">
        <v>4</v>
      </c>
      <c r="F16" s="31" t="s">
        <v>36</v>
      </c>
      <c r="G16" s="30" t="s">
        <v>4</v>
      </c>
      <c r="H16" s="3" t="s">
        <v>36</v>
      </c>
      <c r="I16" s="30" t="s">
        <v>4</v>
      </c>
      <c r="J16" s="3" t="s">
        <v>36</v>
      </c>
      <c r="K16" s="30" t="s">
        <v>4</v>
      </c>
      <c r="L16" s="31" t="s">
        <v>36</v>
      </c>
      <c r="M16" s="30" t="s">
        <v>2</v>
      </c>
      <c r="N16" s="31" t="s">
        <v>36</v>
      </c>
      <c r="O16" s="3" t="s">
        <v>43</v>
      </c>
      <c r="P16" s="3" t="s">
        <v>31</v>
      </c>
      <c r="Q16" s="3"/>
      <c r="R16" s="27" t="s">
        <v>22</v>
      </c>
      <c r="S16" s="11" t="s">
        <v>48</v>
      </c>
      <c r="T16" s="11" t="s">
        <v>37</v>
      </c>
      <c r="U16" s="11" t="s">
        <v>7</v>
      </c>
      <c r="V16" s="52"/>
      <c r="AE16" s="1"/>
    </row>
    <row r="17" spans="1:31" x14ac:dyDescent="0.25">
      <c r="A17" s="1">
        <v>1</v>
      </c>
      <c r="B17" s="26" t="s">
        <v>38</v>
      </c>
      <c r="C17" s="33">
        <v>70</v>
      </c>
      <c r="D17" s="23">
        <v>300</v>
      </c>
      <c r="E17" s="38">
        <v>13</v>
      </c>
      <c r="F17" s="42">
        <f>E17/1000*$F$15</f>
        <v>133.614</v>
      </c>
      <c r="G17" s="43"/>
      <c r="H17" s="42">
        <v>0</v>
      </c>
      <c r="I17" s="44"/>
      <c r="J17" s="42">
        <f>I17/1000*$J$15</f>
        <v>0</v>
      </c>
      <c r="K17" s="25"/>
      <c r="L17" s="42">
        <f>K17/1000*$L$15</f>
        <v>0</v>
      </c>
      <c r="M17" s="33">
        <v>70</v>
      </c>
      <c r="N17" s="42">
        <f>M17/19000*$N$15</f>
        <v>3.3157894736842106</v>
      </c>
      <c r="O17" s="45">
        <v>46</v>
      </c>
      <c r="P17" s="45">
        <v>0</v>
      </c>
      <c r="Q17" s="46">
        <v>0</v>
      </c>
      <c r="R17" s="47">
        <f>F17+J17+L17+N17+O17+P17+H17+Q17+C10</f>
        <v>182.92978947368422</v>
      </c>
      <c r="S17" s="48">
        <v>600</v>
      </c>
      <c r="T17" s="49">
        <f>S17-R17</f>
        <v>417.0702105263158</v>
      </c>
      <c r="U17" s="50">
        <f>T17/S17</f>
        <v>0.69511701754385968</v>
      </c>
      <c r="V17" s="52"/>
      <c r="AE17" s="1"/>
    </row>
    <row r="18" spans="1:31" x14ac:dyDescent="0.25">
      <c r="A18" s="1">
        <v>2</v>
      </c>
      <c r="B18" s="26" t="s">
        <v>6</v>
      </c>
      <c r="C18" s="33">
        <v>280</v>
      </c>
      <c r="D18" s="23">
        <v>300</v>
      </c>
      <c r="E18" s="38">
        <v>24</v>
      </c>
      <c r="F18" s="42">
        <f t="shared" ref="F18:F20" si="1">E18/1000*$F$15</f>
        <v>246.672</v>
      </c>
      <c r="G18" s="43"/>
      <c r="H18" s="42">
        <v>0</v>
      </c>
      <c r="I18" s="25"/>
      <c r="J18" s="42">
        <f t="shared" ref="J18" si="2">I18/1000*$J$15</f>
        <v>0</v>
      </c>
      <c r="K18" s="25"/>
      <c r="L18" s="42">
        <f t="shared" ref="L18:L20" si="3">K18/1000*$L$15</f>
        <v>0</v>
      </c>
      <c r="M18" s="33">
        <f>C18</f>
        <v>280</v>
      </c>
      <c r="N18" s="42">
        <f t="shared" ref="N18:N20" si="4">M18/19000*$N$15</f>
        <v>13.263157894736842</v>
      </c>
      <c r="O18" s="45">
        <v>46</v>
      </c>
      <c r="P18" s="45">
        <v>0</v>
      </c>
      <c r="Q18" s="46">
        <v>0</v>
      </c>
      <c r="R18" s="47">
        <f>F18+J18+L18+N18+O18+P18+H18+Q18+C10</f>
        <v>305.93515789473685</v>
      </c>
      <c r="S18" s="48">
        <v>650</v>
      </c>
      <c r="T18" s="49">
        <f t="shared" ref="T18:T20" si="5">S18-R18</f>
        <v>344.06484210526315</v>
      </c>
      <c r="U18" s="50">
        <f t="shared" ref="U18:U24" si="6">T18/S18</f>
        <v>0.52933052631578947</v>
      </c>
      <c r="V18" s="52"/>
      <c r="AE18" s="1"/>
    </row>
    <row r="19" spans="1:31" x14ac:dyDescent="0.25">
      <c r="A19" s="1">
        <v>3</v>
      </c>
      <c r="B19" s="26" t="s">
        <v>39</v>
      </c>
      <c r="C19" s="33">
        <v>280</v>
      </c>
      <c r="D19" s="23">
        <v>300</v>
      </c>
      <c r="E19" s="38">
        <v>15</v>
      </c>
      <c r="F19" s="42">
        <f t="shared" si="1"/>
        <v>154.16999999999999</v>
      </c>
      <c r="G19" s="43"/>
      <c r="H19" s="42">
        <v>0</v>
      </c>
      <c r="I19" s="37">
        <v>15</v>
      </c>
      <c r="J19" s="42">
        <f>I19/1000*$J$15</f>
        <v>94.034999999999997</v>
      </c>
      <c r="K19" s="25"/>
      <c r="L19" s="42">
        <f t="shared" si="3"/>
        <v>0</v>
      </c>
      <c r="M19" s="33">
        <f>C19</f>
        <v>280</v>
      </c>
      <c r="N19" s="42">
        <f>M19/19000*$N$15</f>
        <v>13.263157894736842</v>
      </c>
      <c r="O19" s="45">
        <v>46</v>
      </c>
      <c r="P19" s="45">
        <v>0</v>
      </c>
      <c r="Q19" s="46">
        <v>0</v>
      </c>
      <c r="R19" s="47">
        <f>F19+J19+L19+N19+O19+P19+H19+Q19+C10</f>
        <v>307.46815789473681</v>
      </c>
      <c r="S19" s="48">
        <v>700</v>
      </c>
      <c r="T19" s="49">
        <f t="shared" si="5"/>
        <v>392.53184210526319</v>
      </c>
      <c r="U19" s="50">
        <f t="shared" si="6"/>
        <v>0.56075977443609026</v>
      </c>
      <c r="V19" s="52"/>
      <c r="AE19" s="1"/>
    </row>
    <row r="20" spans="1:31" x14ac:dyDescent="0.25">
      <c r="A20" s="1">
        <v>4</v>
      </c>
      <c r="B20" s="26" t="s">
        <v>52</v>
      </c>
      <c r="C20" s="33">
        <v>280</v>
      </c>
      <c r="D20" s="23">
        <v>300</v>
      </c>
      <c r="E20" s="38">
        <v>14</v>
      </c>
      <c r="F20" s="42">
        <f t="shared" si="1"/>
        <v>143.892</v>
      </c>
      <c r="G20" s="43"/>
      <c r="H20" s="42">
        <v>0</v>
      </c>
      <c r="I20" s="39">
        <v>37</v>
      </c>
      <c r="J20" s="42">
        <f t="shared" ref="J20:J25" si="7">I20/1000*$J$15</f>
        <v>231.95299999999997</v>
      </c>
      <c r="K20" s="25"/>
      <c r="L20" s="42">
        <f t="shared" si="3"/>
        <v>0</v>
      </c>
      <c r="M20" s="33">
        <f>C20</f>
        <v>280</v>
      </c>
      <c r="N20" s="42">
        <f t="shared" si="4"/>
        <v>13.263157894736842</v>
      </c>
      <c r="O20" s="45">
        <v>46</v>
      </c>
      <c r="P20" s="45">
        <v>0</v>
      </c>
      <c r="Q20" s="46">
        <v>0</v>
      </c>
      <c r="R20" s="47">
        <f>F20+J20+L20+N20+O20+P20+H20+Q20+C10</f>
        <v>435.10815789473679</v>
      </c>
      <c r="S20" s="48">
        <v>800</v>
      </c>
      <c r="T20" s="49">
        <f t="shared" si="5"/>
        <v>364.89184210526321</v>
      </c>
      <c r="U20" s="50">
        <f t="shared" si="6"/>
        <v>0.456114802631579</v>
      </c>
      <c r="V20" s="52"/>
      <c r="AE20" s="1"/>
    </row>
    <row r="21" spans="1:31" x14ac:dyDescent="0.25">
      <c r="A21" s="1">
        <v>5</v>
      </c>
      <c r="B21" s="26" t="s">
        <v>51</v>
      </c>
      <c r="C21" s="33">
        <v>280</v>
      </c>
      <c r="D21" s="23">
        <v>300</v>
      </c>
      <c r="E21" s="38">
        <v>13</v>
      </c>
      <c r="F21" s="42">
        <f>E21/1000*$F$15</f>
        <v>133.614</v>
      </c>
      <c r="G21" s="43"/>
      <c r="H21" s="42">
        <v>0</v>
      </c>
      <c r="I21" s="38">
        <v>40</v>
      </c>
      <c r="J21" s="42">
        <f t="shared" si="7"/>
        <v>250.76000000000002</v>
      </c>
      <c r="K21" s="25"/>
      <c r="L21" s="42">
        <f>K21/1000*$L$15</f>
        <v>0</v>
      </c>
      <c r="M21" s="33">
        <f>C21</f>
        <v>280</v>
      </c>
      <c r="N21" s="42">
        <f>M21/19000*$N$15</f>
        <v>13.263157894736842</v>
      </c>
      <c r="O21" s="45">
        <v>46</v>
      </c>
      <c r="P21" s="45">
        <v>0</v>
      </c>
      <c r="Q21" s="46">
        <v>0</v>
      </c>
      <c r="R21" s="47">
        <f>F21+J21+L21+N21+O21+P21+H21+Q21+C10</f>
        <v>443.63715789473684</v>
      </c>
      <c r="S21" s="48">
        <v>800</v>
      </c>
      <c r="T21" s="49">
        <f>S21-R21</f>
        <v>356.36284210526316</v>
      </c>
      <c r="U21" s="50">
        <f t="shared" si="6"/>
        <v>0.44545355263157893</v>
      </c>
      <c r="V21" s="52"/>
      <c r="AE21" s="1"/>
    </row>
    <row r="22" spans="1:31" x14ac:dyDescent="0.25">
      <c r="A22" s="1">
        <v>6</v>
      </c>
      <c r="B22" s="26" t="s">
        <v>40</v>
      </c>
      <c r="C22" s="33">
        <v>280</v>
      </c>
      <c r="D22" s="23">
        <v>300</v>
      </c>
      <c r="E22" s="38">
        <v>13</v>
      </c>
      <c r="F22" s="42">
        <f t="shared" ref="F22:F24" si="8">E22/1000*$F$15</f>
        <v>133.614</v>
      </c>
      <c r="G22" s="43"/>
      <c r="H22" s="42">
        <v>0</v>
      </c>
      <c r="I22" s="38">
        <v>29</v>
      </c>
      <c r="J22" s="42">
        <f t="shared" si="7"/>
        <v>181.80100000000002</v>
      </c>
      <c r="K22" s="37">
        <v>26</v>
      </c>
      <c r="L22" s="42">
        <f t="shared" ref="L22:L24" si="9">K22/1000*$L$15</f>
        <v>205.946</v>
      </c>
      <c r="M22" s="33">
        <f>C22</f>
        <v>280</v>
      </c>
      <c r="N22" s="42">
        <f t="shared" ref="N22:N24" si="10">M22/19000*$N$15</f>
        <v>13.263157894736842</v>
      </c>
      <c r="O22" s="45">
        <v>46</v>
      </c>
      <c r="P22" s="45">
        <v>0</v>
      </c>
      <c r="Q22" s="46">
        <v>0</v>
      </c>
      <c r="R22" s="47">
        <f>F22+J22+L22+N22+O22+P22+H22+Q22+C10</f>
        <v>580.62415789473687</v>
      </c>
      <c r="S22" s="48">
        <v>800</v>
      </c>
      <c r="T22" s="49">
        <f t="shared" ref="T22:T24" si="11">S22-R22</f>
        <v>219.37584210526313</v>
      </c>
      <c r="U22" s="50">
        <f t="shared" si="6"/>
        <v>0.27421980263157891</v>
      </c>
      <c r="V22" s="52"/>
      <c r="AE22" s="1"/>
    </row>
    <row r="23" spans="1:31" s="32" customFormat="1" x14ac:dyDescent="0.25">
      <c r="A23" s="1">
        <v>7</v>
      </c>
      <c r="B23" s="26" t="s">
        <v>41</v>
      </c>
      <c r="C23" s="33">
        <v>280</v>
      </c>
      <c r="D23" s="23">
        <v>300</v>
      </c>
      <c r="E23" s="34"/>
      <c r="F23" s="42">
        <f>E23/1000*$F$15</f>
        <v>0</v>
      </c>
      <c r="G23" s="35"/>
      <c r="H23" s="42">
        <f>G23/1000*$H$15</f>
        <v>0</v>
      </c>
      <c r="I23" s="36"/>
      <c r="J23" s="42">
        <f>I23/1000*$J$15</f>
        <v>0</v>
      </c>
      <c r="K23" s="37">
        <v>43</v>
      </c>
      <c r="L23" s="42">
        <f>K23/1000*$L$15</f>
        <v>340.60299999999995</v>
      </c>
      <c r="M23" s="33">
        <f>C23</f>
        <v>280</v>
      </c>
      <c r="N23" s="42">
        <f>M23/19000*$N$15</f>
        <v>13.263157894736842</v>
      </c>
      <c r="O23" s="45">
        <v>46</v>
      </c>
      <c r="P23" s="45">
        <v>0</v>
      </c>
      <c r="Q23" s="46">
        <v>0</v>
      </c>
      <c r="R23" s="47">
        <f>F23+J23+L23+N23+O23+P23+H23+Q23+C10</f>
        <v>399.86615789473677</v>
      </c>
      <c r="S23" s="48">
        <v>700</v>
      </c>
      <c r="T23" s="49">
        <f>S23-R23</f>
        <v>300.13384210526323</v>
      </c>
      <c r="U23" s="50">
        <f>T23/S23</f>
        <v>0.42876263157894745</v>
      </c>
      <c r="V23" s="54"/>
      <c r="W23" s="52"/>
      <c r="X23" s="52"/>
      <c r="Y23" s="52"/>
      <c r="Z23" s="52"/>
      <c r="AA23" s="54"/>
      <c r="AB23" s="54"/>
      <c r="AC23" s="54"/>
      <c r="AD23" s="54"/>
    </row>
    <row r="24" spans="1:31" x14ac:dyDescent="0.25">
      <c r="A24" s="1">
        <v>8</v>
      </c>
      <c r="B24" s="26" t="s">
        <v>42</v>
      </c>
      <c r="C24" s="33">
        <v>280</v>
      </c>
      <c r="D24" s="23">
        <v>300</v>
      </c>
      <c r="E24" s="25"/>
      <c r="F24" s="42">
        <f t="shared" si="8"/>
        <v>0</v>
      </c>
      <c r="G24" s="51"/>
      <c r="H24" s="42">
        <f t="shared" ref="H24" si="12">G24/1000*$H$15</f>
        <v>0</v>
      </c>
      <c r="I24" s="37">
        <v>30</v>
      </c>
      <c r="J24" s="42">
        <f t="shared" si="7"/>
        <v>188.07</v>
      </c>
      <c r="K24" s="38">
        <v>26</v>
      </c>
      <c r="L24" s="42">
        <f t="shared" si="9"/>
        <v>205.946</v>
      </c>
      <c r="M24" s="33">
        <f>C24</f>
        <v>280</v>
      </c>
      <c r="N24" s="42">
        <f t="shared" si="10"/>
        <v>13.263157894736842</v>
      </c>
      <c r="O24" s="45">
        <v>46</v>
      </c>
      <c r="P24" s="45">
        <v>0</v>
      </c>
      <c r="Q24" s="46">
        <v>0</v>
      </c>
      <c r="R24" s="47">
        <f>F24+J24+L24+N24+O24+P24+H24+Q24+C10</f>
        <v>453.27915789473678</v>
      </c>
      <c r="S24" s="48">
        <v>750</v>
      </c>
      <c r="T24" s="49">
        <f t="shared" si="11"/>
        <v>296.72084210526322</v>
      </c>
      <c r="U24" s="50">
        <f t="shared" si="6"/>
        <v>0.39562778947368427</v>
      </c>
      <c r="V24" s="52"/>
      <c r="AE24" s="1"/>
    </row>
    <row r="25" spans="1:31" x14ac:dyDescent="0.25">
      <c r="A25" s="1">
        <v>9</v>
      </c>
      <c r="B25" s="87" t="s">
        <v>50</v>
      </c>
      <c r="C25" s="33">
        <v>280</v>
      </c>
      <c r="D25" s="23">
        <v>300</v>
      </c>
      <c r="E25" s="25"/>
      <c r="F25" s="42">
        <f>E25/1000*$F$15</f>
        <v>0</v>
      </c>
      <c r="G25" s="38">
        <v>40</v>
      </c>
      <c r="H25" s="42">
        <f>G25/1000*$H$15</f>
        <v>245.92000000000002</v>
      </c>
      <c r="I25" s="24"/>
      <c r="J25" s="42">
        <f t="shared" si="7"/>
        <v>0</v>
      </c>
      <c r="K25" s="25"/>
      <c r="L25" s="42">
        <f>K25/1000*$L$15</f>
        <v>0</v>
      </c>
      <c r="M25" s="33">
        <f>C25</f>
        <v>280</v>
      </c>
      <c r="N25" s="42">
        <f>M25/19000*$N$15</f>
        <v>13.263157894736842</v>
      </c>
      <c r="O25" s="45">
        <v>46</v>
      </c>
      <c r="P25" s="45">
        <v>0</v>
      </c>
      <c r="Q25" s="46">
        <v>0</v>
      </c>
      <c r="R25" s="47">
        <f>F25+J25+L25+N25+O25+P25+H25+Q25+C10</f>
        <v>305.18315789473684</v>
      </c>
      <c r="S25" s="48">
        <v>700</v>
      </c>
      <c r="T25" s="49">
        <f>S25-R25</f>
        <v>394.81684210526316</v>
      </c>
      <c r="U25" s="50">
        <f>T25/S25</f>
        <v>0.56402406015037598</v>
      </c>
      <c r="V25" s="52"/>
      <c r="AE25" s="1"/>
    </row>
    <row r="26" spans="1:31" x14ac:dyDescent="0.25">
      <c r="A26" s="1">
        <v>10</v>
      </c>
      <c r="B26" s="87" t="s">
        <v>53</v>
      </c>
      <c r="C26" s="33">
        <v>280</v>
      </c>
      <c r="D26" s="23">
        <v>300</v>
      </c>
      <c r="E26" s="25"/>
      <c r="F26" s="42">
        <f>E26/1000*$F$15</f>
        <v>0</v>
      </c>
      <c r="G26" s="38">
        <v>30</v>
      </c>
      <c r="H26" s="42">
        <f>G26/1000*$H$15</f>
        <v>184.44</v>
      </c>
      <c r="I26" s="24"/>
      <c r="J26" s="42">
        <f t="shared" ref="J26" si="13">I26/1000*$J$15</f>
        <v>0</v>
      </c>
      <c r="K26" s="38">
        <v>26</v>
      </c>
      <c r="L26" s="42">
        <f>K26/1000*$L$15</f>
        <v>205.946</v>
      </c>
      <c r="M26" s="33">
        <f>C26</f>
        <v>280</v>
      </c>
      <c r="N26" s="42">
        <f>M26/19000*$N$15</f>
        <v>13.263157894736842</v>
      </c>
      <c r="O26" s="45">
        <v>46</v>
      </c>
      <c r="P26" s="45">
        <v>0</v>
      </c>
      <c r="Q26" s="46">
        <v>0</v>
      </c>
      <c r="R26" s="47">
        <f>F26+J26+L26+N26+O26+P26+H26+Q26+C10</f>
        <v>449.64915789473685</v>
      </c>
      <c r="S26" s="48">
        <v>750</v>
      </c>
      <c r="T26" s="49">
        <f>S26-R26</f>
        <v>300.35084210526315</v>
      </c>
      <c r="U26" s="50">
        <f>T26/S26</f>
        <v>0.40046778947368422</v>
      </c>
      <c r="V26" s="52"/>
      <c r="AE26" s="1"/>
    </row>
    <row r="27" spans="1:31" ht="26.4" x14ac:dyDescent="0.25">
      <c r="A27" s="1">
        <v>11</v>
      </c>
      <c r="B27" s="87" t="s">
        <v>54</v>
      </c>
      <c r="C27" s="33">
        <v>280</v>
      </c>
      <c r="D27" s="23">
        <v>300</v>
      </c>
      <c r="E27" s="38">
        <v>12</v>
      </c>
      <c r="F27" s="42">
        <f>E27/1000*$F$15</f>
        <v>123.336</v>
      </c>
      <c r="G27" s="38">
        <v>22</v>
      </c>
      <c r="H27" s="42">
        <f>G27/1000*$H$15</f>
        <v>135.256</v>
      </c>
      <c r="I27" s="38">
        <v>17</v>
      </c>
      <c r="J27" s="42">
        <f t="shared" ref="J27" si="14">I27/1000*$J$15</f>
        <v>106.57300000000001</v>
      </c>
      <c r="K27" s="24"/>
      <c r="L27" s="42">
        <f>K27/1000*$L$15</f>
        <v>0</v>
      </c>
      <c r="M27" s="33">
        <f>C27</f>
        <v>280</v>
      </c>
      <c r="N27" s="42">
        <f>M27/19000*$N$15</f>
        <v>13.263157894736842</v>
      </c>
      <c r="O27" s="45">
        <v>46</v>
      </c>
      <c r="P27" s="45">
        <v>0</v>
      </c>
      <c r="Q27" s="46">
        <v>0</v>
      </c>
      <c r="R27" s="47">
        <f>F27+J27+L27+N27+O27+P27+H27+Q27+C10</f>
        <v>424.42815789473684</v>
      </c>
      <c r="S27" s="48">
        <v>750</v>
      </c>
      <c r="T27" s="49">
        <f>S27-R27</f>
        <v>325.57184210526316</v>
      </c>
      <c r="U27" s="50">
        <f>T27/S27</f>
        <v>0.43409578947368421</v>
      </c>
      <c r="V27" s="52"/>
      <c r="AE27" s="1"/>
    </row>
    <row r="28" spans="1:31" x14ac:dyDescent="0.25">
      <c r="S28" s="13">
        <f>AVERAGE(R17:R27)</f>
        <v>389.82803349282295</v>
      </c>
      <c r="T28" s="13">
        <f>AVERAGE(S17:S27)</f>
        <v>727.27272727272725</v>
      </c>
      <c r="U28" s="13">
        <f>AVERAGE(T17:T27)</f>
        <v>337.4446937799043</v>
      </c>
      <c r="V28" s="41">
        <f>AVERAGE(U17:U27)</f>
        <v>0.471270321485532</v>
      </c>
    </row>
    <row r="29" spans="1:31" x14ac:dyDescent="0.25">
      <c r="B29" s="2"/>
      <c r="C29" s="2"/>
      <c r="D29" s="2"/>
      <c r="E29" s="2"/>
      <c r="S29" s="12"/>
      <c r="U29" s="22"/>
    </row>
    <row r="32" spans="1:31" x14ac:dyDescent="0.25">
      <c r="S32" s="12"/>
      <c r="U32" s="14"/>
    </row>
    <row r="33" spans="9:22" x14ac:dyDescent="0.25">
      <c r="T33" s="52"/>
      <c r="U33" s="52"/>
      <c r="V33" s="52"/>
    </row>
    <row r="34" spans="9:22" x14ac:dyDescent="0.25">
      <c r="I34" s="15"/>
      <c r="T34" s="52"/>
      <c r="U34" s="52"/>
      <c r="V34" s="52"/>
    </row>
    <row r="35" spans="9:22" x14ac:dyDescent="0.25">
      <c r="T35" s="52"/>
      <c r="U35" s="52"/>
      <c r="V35" s="52"/>
    </row>
    <row r="36" spans="9:22" x14ac:dyDescent="0.25">
      <c r="T36" s="52"/>
      <c r="U36" s="52"/>
      <c r="V36" s="52"/>
    </row>
    <row r="37" spans="9:22" x14ac:dyDescent="0.25">
      <c r="I37" s="15"/>
      <c r="T37" s="52"/>
      <c r="U37" s="52"/>
      <c r="V37" s="52"/>
    </row>
    <row r="38" spans="9:22" x14ac:dyDescent="0.25">
      <c r="T38" s="52"/>
      <c r="U38" s="52"/>
      <c r="V38" s="52"/>
    </row>
  </sheetData>
  <mergeCells count="29">
    <mergeCell ref="H7:I7"/>
    <mergeCell ref="H8:I8"/>
    <mergeCell ref="B3:I3"/>
    <mergeCell ref="H4:I4"/>
    <mergeCell ref="H5:I5"/>
    <mergeCell ref="H6:I6"/>
    <mergeCell ref="E12:F12"/>
    <mergeCell ref="G12:H12"/>
    <mergeCell ref="I12:J12"/>
    <mergeCell ref="K12:L12"/>
    <mergeCell ref="M12:N12"/>
    <mergeCell ref="R15:U15"/>
    <mergeCell ref="E14:E15"/>
    <mergeCell ref="G14:G15"/>
    <mergeCell ref="I14:I15"/>
    <mergeCell ref="K14:K15"/>
    <mergeCell ref="M14:M15"/>
    <mergeCell ref="O14:O15"/>
    <mergeCell ref="P14:P15"/>
    <mergeCell ref="Q14:Q15"/>
    <mergeCell ref="I13:J13"/>
    <mergeCell ref="K13:L13"/>
    <mergeCell ref="M13:N13"/>
    <mergeCell ref="B15:B16"/>
    <mergeCell ref="C15:C16"/>
    <mergeCell ref="D15:D16"/>
    <mergeCell ref="B13:B14"/>
    <mergeCell ref="E13:F13"/>
    <mergeCell ref="G13:H13"/>
  </mergeCells>
  <pageMargins left="0.7" right="0.7" top="0.75" bottom="0.75" header="0.3" footer="0.3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C190E166B016419609C0EEA4258B07" ma:contentTypeVersion="19" ma:contentTypeDescription="Create a new document." ma:contentTypeScope="" ma:versionID="53cd7eddc342bfd59baa609d36f6abff">
  <xsd:schema xmlns:xsd="http://www.w3.org/2001/XMLSchema" xmlns:xs="http://www.w3.org/2001/XMLSchema" xmlns:p="http://schemas.microsoft.com/office/2006/metadata/properties" xmlns:ns1="http://schemas.microsoft.com/sharepoint/v3" xmlns:ns3="b087ac40-2b88-4dc2-8f06-f9e85260a3b9" xmlns:ns4="1a4189e5-02f8-44e9-95e1-d90962b3e69e" targetNamespace="http://schemas.microsoft.com/office/2006/metadata/properties" ma:root="true" ma:fieldsID="da1e466f587677c1ffc1ff95d47075ab" ns1:_="" ns3:_="" ns4:_="">
    <xsd:import namespace="http://schemas.microsoft.com/sharepoint/v3"/>
    <xsd:import namespace="b087ac40-2b88-4dc2-8f06-f9e85260a3b9"/>
    <xsd:import namespace="1a4189e5-02f8-44e9-95e1-d90962b3e69e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7ac40-2b88-4dc2-8f06-f9e85260a3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189e5-02f8-44e9-95e1-d90962b3e6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0b5f185-b19a-4336-a4ec-f1b99802f1ef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FDB185-95A2-427F-B301-454B3709D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087ac40-2b88-4dc2-8f06-f9e85260a3b9"/>
    <ds:schemaRef ds:uri="1a4189e5-02f8-44e9-95e1-d90962b3e6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01BFA1-C598-4196-9F02-81D14F0A0F7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47E2F8B-4E11-4259-9B96-88BBA6F2E3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CDCB33-E047-4CEC-8A93-F5AFE65F7CD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1a4189e5-02f8-44e9-95e1-d90962b3e69e"/>
    <ds:schemaRef ds:uri="b087ac40-2b88-4dc2-8f06-f9e85260a3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 кофе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User</cp:lastModifiedBy>
  <cp:lastPrinted>2017-10-17T17:36:14Z</cp:lastPrinted>
  <dcterms:created xsi:type="dcterms:W3CDTF">2015-01-22T14:48:47Z</dcterms:created>
  <dcterms:modified xsi:type="dcterms:W3CDTF">2024-12-26T06:12:53Z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d6a3f1-13ee-4193-aae5-4c5d46d7a876_Enabled">
    <vt:lpwstr>True</vt:lpwstr>
  </property>
  <property fmtid="{D5CDD505-2E9C-101B-9397-08002B2CF9AE}" pid="3" name="MSIP_Label_6fd6a3f1-13ee-4193-aae5-4c5d46d7a876_SiteId">
    <vt:lpwstr>22d30701-ec5e-4bdc-ba4f-b9234053b0a9</vt:lpwstr>
  </property>
  <property fmtid="{D5CDD505-2E9C-101B-9397-08002B2CF9AE}" pid="4" name="MSIP_Label_6fd6a3f1-13ee-4193-aae5-4c5d46d7a876_Owner">
    <vt:lpwstr>anna.riznyk@jdecoffee.com</vt:lpwstr>
  </property>
  <property fmtid="{D5CDD505-2E9C-101B-9397-08002B2CF9AE}" pid="5" name="MSIP_Label_6fd6a3f1-13ee-4193-aae5-4c5d46d7a876_SetDate">
    <vt:lpwstr>2020-04-13T13:21:07.3935332Z</vt:lpwstr>
  </property>
  <property fmtid="{D5CDD505-2E9C-101B-9397-08002B2CF9AE}" pid="6" name="MSIP_Label_6fd6a3f1-13ee-4193-aae5-4c5d46d7a876_Name">
    <vt:lpwstr>Confidential</vt:lpwstr>
  </property>
  <property fmtid="{D5CDD505-2E9C-101B-9397-08002B2CF9AE}" pid="7" name="MSIP_Label_6fd6a3f1-13ee-4193-aae5-4c5d46d7a876_Application">
    <vt:lpwstr>Microsoft Azure Information Protection</vt:lpwstr>
  </property>
  <property fmtid="{D5CDD505-2E9C-101B-9397-08002B2CF9AE}" pid="8" name="MSIP_Label_6fd6a3f1-13ee-4193-aae5-4c5d46d7a876_Extended_MSFT_Method">
    <vt:lpwstr>Automatic</vt:lpwstr>
  </property>
  <property fmtid="{D5CDD505-2E9C-101B-9397-08002B2CF9AE}" pid="9" name="Sensitivity">
    <vt:lpwstr>Confidential</vt:lpwstr>
  </property>
  <property fmtid="{D5CDD505-2E9C-101B-9397-08002B2CF9AE}" pid="10" name="ContentTypeId">
    <vt:lpwstr>0x01010003C190E166B016419609C0EEA4258B07</vt:lpwstr>
  </property>
</Properties>
</file>